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<sst xmlns="http://schemas.openxmlformats.org/spreadsheetml/2006/main" count="145" uniqueCount="123">
  <si>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</si>
  <si>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</si>
  <si>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</si>
  <si>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</si>
  <si>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</si>
  <si>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</si>
  <si>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</si>
  <si>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</si>
  <si>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</si>
  <si>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</si>
  <si>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</si>
  <si>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</si>
  <si>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</si>
  <si>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</si>
  <si>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</si>
  <si>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</si>
  <si>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</si>
  <si>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</si>
  <si>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</si>
  <si>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</si>
  <si>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</si>
  <si>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</si>
  <si>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</si>
  <si>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</si>
  <si>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</si>
  <si>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</si>
  <si>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</si>
  <si>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</si>
  <si>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</si>
  <si>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</si>
  <si>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</si>
  <si>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</si>
  <si>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</si>
  <si>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</si>
  <si>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</si>
  <si>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</si>
  <si>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</si>
  <si>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</si>
  <si>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</si>
  <si>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</si>
  <si>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</si>
  <si>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</si>
  <si>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</si>
  <si>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</si>
  <si>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</si>
  <si>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</si>
  <si>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</si>
  <si>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</si>
  <si>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</si>
  <si>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</si>
  <si>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</si>
  <si>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</si>
  <si>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</si>
  <si>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</si>
  <si>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</si>
  <si>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</si>
  <si>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</si>
  <si>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</si>
  <si>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</si>
  <si>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</si>
  <si>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</si>
  <si>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</si>
  <si>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</si>
  <si>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</si>
  <si>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</si>
  <si>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</si>
  <si>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</si>
  <si>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</si>
  <si>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</si>
  <si>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</si>
  <si>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</si>
  <si>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</si>
  <si>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</si>
  <si>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</si>
  <si>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</si>
  <si>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</si>
  <si>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</si>
  <si>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</si>
  <si>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</si>
  <si>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</si>
  <si>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</si>
  <si>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</si>
  <si>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</si>
  <si>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</si>
  <si>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</si>
  <si>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</si>
  <si>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</si>
  <si>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</si>
  <si>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</si>
  <si>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</si>
  <si>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</si>
  <si>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</si>
  <si>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</si>
  <si>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</si>
  <si>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</si>
  <si>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</si>
  <si>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</si>
  <si>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</si>
  <si>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</si>
  <si>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</si>
  <si>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</si>
  <si>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</si>
  <si>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</si>
  <si>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</si>
  <si>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</si>
  <si>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</si>
  <si>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</si>
  <si>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</si>
  <si>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</si>
  <si>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</si>
  <si>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</si>
  <si>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</si>
  <si>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</si>
  <si>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</si>
  <si>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</si>
  <si>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Попова,28</t>
  </si>
  <si>
    <t xml:space="preserve">План работ и услуг по содержанию и ремонту общего имущества МКД на 2020 год по адресу:                                                                           </t>
  </si>
  <si>
    <t>Ремонт м/швов</t>
  </si>
  <si>
    <t>Ремонт кровли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</si>
  <si>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</si>
  <si>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</si>
  <si>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Ремонт подъезда п-д №2</t>
  </si>
  <si>
    <t>Ямочный ремонт отмостки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</si>
</sst>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G35" sqref="G35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44" t="s">
        <v>116</v>
      </c>
      <c r="B2" s="144"/>
      <c r="C2" s="144"/>
      <c r="D2" s="144"/>
      <c r="E2" s="144"/>
    </row>
    <row r="3" spans="2:5" ht="19.5">
      <c r="B3" s="81" t="s">
        <v>115</v>
      </c>
      <c r="C3" s="82"/>
      <c r="D3" s="82"/>
      <c r="E3" s="82"/>
    </row>
    <row r="4" spans="2:5" ht="19.5">
      <c r="B4" s="65" t="s">
        <v>0</v>
      </c>
      <c r="C4" s="145" t="s">
        <v>112</v>
      </c>
      <c r="D4" s="146"/>
      <c r="E4" s="146"/>
    </row>
    <row r="5" spans="2:5" ht="19.5">
      <c r="B5" s="65" t="s">
        <v>1</v>
      </c>
      <c r="C5" s="147">
        <v>8</v>
      </c>
      <c r="D5" s="148"/>
      <c r="E5" s="148"/>
    </row>
    <row r="6" spans="2:5" ht="19.5">
      <c r="B6" s="67" t="s">
        <v>2</v>
      </c>
      <c r="C6" s="147">
        <v>5757.8</v>
      </c>
      <c r="D6" s="148"/>
      <c r="E6" s="148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8"/>
      <c r="C8" s="141"/>
      <c r="D8" s="142"/>
      <c r="E8" s="143"/>
    </row>
    <row r="9" spans="2:5" ht="19.5">
      <c r="B9" s="71" t="s">
        <v>89</v>
      </c>
      <c r="C9" s="72">
        <v>496410.88</v>
      </c>
      <c r="D9" s="73"/>
      <c r="E9" s="74"/>
    </row>
    <row r="10" spans="2:5" ht="18.75">
      <c r="B10" s="75" t="s">
        <v>86</v>
      </c>
      <c r="C10" s="76">
        <v>9</v>
      </c>
      <c r="D10" s="63"/>
      <c r="E10" s="46"/>
    </row>
    <row r="11" spans="2:5" ht="18.75">
      <c r="B11" s="75" t="s">
        <v>90</v>
      </c>
      <c r="C11" s="106">
        <f>D48*12</f>
        <v>17424</v>
      </c>
      <c r="D11" s="63"/>
      <c r="E11" s="46"/>
    </row>
    <row r="12" spans="2:5" ht="18.75">
      <c r="B12" s="75" t="s">
        <v>87</v>
      </c>
      <c r="C12" s="107">
        <f>C6*C10*12</f>
        <v>621842.4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3"/>
      <c r="B14" s="84"/>
      <c r="C14" s="84"/>
      <c r="D14" s="85"/>
      <c r="E14" s="86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26716.192</v>
      </c>
      <c r="D17" s="15">
        <v>4.64</v>
      </c>
      <c r="E17" s="15">
        <f>C17*12</f>
        <v>320594.304</v>
      </c>
    </row>
    <row r="18" spans="1:5" ht="18.75">
      <c r="A18" s="80" t="s">
        <v>10</v>
      </c>
      <c r="B18" s="18" t="s">
        <v>11</v>
      </c>
      <c r="C18" s="15">
        <f>0.67*C6</f>
        <v>3857.7260000000006</v>
      </c>
      <c r="D18" s="15">
        <v>0.67</v>
      </c>
      <c r="E18" s="15">
        <f>C18*12</f>
        <v>46292.71200000001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0.1172322762166105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246.75</v>
      </c>
      <c r="D21" s="54">
        <f>C21/C6</f>
        <v>0.042854909861405395</v>
      </c>
      <c r="E21" s="15">
        <f>C7*2.35</f>
        <v>2961</v>
      </c>
    </row>
    <row r="22" spans="1:5" ht="18.75">
      <c r="A22" s="88" t="s">
        <v>45</v>
      </c>
      <c r="B22" s="1" t="s">
        <v>85</v>
      </c>
      <c r="C22" s="15">
        <f>E22/12</f>
        <v>170.1</v>
      </c>
      <c r="D22" s="54">
        <f>C22/C6</f>
        <v>0.029542533606585847</v>
      </c>
      <c r="E22" s="15">
        <f>C7*1.62</f>
        <v>2041.2</v>
      </c>
    </row>
    <row r="23" spans="1:5" s="89" customFormat="1" ht="18.75">
      <c r="A23" s="88" t="s">
        <v>93</v>
      </c>
      <c r="B23" s="1" t="s">
        <v>37</v>
      </c>
      <c r="C23" s="15">
        <f>C12*12%/12</f>
        <v>6218.424</v>
      </c>
      <c r="D23" s="15">
        <f>C23/C6</f>
        <v>1.08</v>
      </c>
      <c r="E23" s="3">
        <f>C12*12%</f>
        <v>74621.088</v>
      </c>
    </row>
    <row r="24" spans="1:5" ht="37.5">
      <c r="A24" s="88" t="s">
        <v>94</v>
      </c>
      <c r="B24" s="1" t="s">
        <v>83</v>
      </c>
      <c r="C24" s="15">
        <f>C12*0.9%/12</f>
        <v>466.38180000000006</v>
      </c>
      <c r="D24" s="15">
        <f>C24/C6</f>
        <v>0.081</v>
      </c>
      <c r="E24" s="3">
        <f>C12*0.9%</f>
        <v>5596.5816</v>
      </c>
    </row>
    <row r="25" spans="1:5" s="89" customFormat="1" ht="18.75">
      <c r="A25" s="88" t="s">
        <v>95</v>
      </c>
      <c r="B25" s="1" t="s">
        <v>84</v>
      </c>
      <c r="C25" s="15">
        <f>C12*2.5%/12</f>
        <v>1295.505</v>
      </c>
      <c r="D25" s="15">
        <f>C25/C6</f>
        <v>0.225</v>
      </c>
      <c r="E25" s="3">
        <f>C25*12</f>
        <v>15546.060000000001</v>
      </c>
    </row>
    <row r="26" spans="1:5" s="91" customFormat="1" ht="18.75">
      <c r="A26" s="88" t="s">
        <v>96</v>
      </c>
      <c r="B26" s="48" t="s">
        <v>92</v>
      </c>
      <c r="C26" s="49">
        <f>E26/12</f>
        <v>413.6757333333333</v>
      </c>
      <c r="D26" s="49">
        <f>E26/C6/12</f>
        <v>0.07184614493961813</v>
      </c>
      <c r="E26" s="50">
        <f>C9*1%</f>
        <v>4964.1088</v>
      </c>
    </row>
    <row r="27" spans="1:5" s="93" customFormat="1" ht="18.75">
      <c r="A27" s="92"/>
      <c r="B27" s="63" t="s">
        <v>106</v>
      </c>
      <c r="C27" s="14">
        <f>SUM(C17:C26)</f>
        <v>40059.754533333326</v>
      </c>
      <c r="D27" s="14">
        <f>SUM(D17:D26)</f>
        <v>6.95747586462422</v>
      </c>
      <c r="E27" s="14">
        <f>SUM(E17:E26)</f>
        <v>480717.05439999996</v>
      </c>
    </row>
    <row r="28" spans="1:5" ht="37.5">
      <c r="A28" s="88"/>
      <c r="B28" s="77" t="s">
        <v>91</v>
      </c>
      <c r="C28" s="101">
        <f>E28/12</f>
        <v>11760.445466666672</v>
      </c>
      <c r="D28" s="101">
        <f>C28/C6</f>
        <v>2.042524135375781</v>
      </c>
      <c r="E28" s="101">
        <f>C12-E27</f>
        <v>141125.34560000006</v>
      </c>
    </row>
    <row r="29" spans="1:5" ht="18.75">
      <c r="A29" s="90" t="s">
        <v>97</v>
      </c>
      <c r="B29" s="48" t="s">
        <v>117</v>
      </c>
      <c r="C29" s="15">
        <f aca="true" t="shared" si="0" ref="C29:C40">E29/12</f>
        <v>1833.3333333333333</v>
      </c>
      <c r="D29" s="54">
        <f>C29/C6</f>
        <v>0.31840865145252234</v>
      </c>
      <c r="E29" s="50">
        <v>22000</v>
      </c>
    </row>
    <row r="30" spans="1:5" ht="18.75">
      <c r="A30" s="90" t="s">
        <v>98</v>
      </c>
      <c r="B30" s="48" t="s">
        <v>121</v>
      </c>
      <c r="C30" s="15">
        <f t="shared" si="0"/>
        <v>4416.666666666667</v>
      </c>
      <c r="D30" s="54">
        <f>C30/C6</f>
        <v>0.7670753875901676</v>
      </c>
      <c r="E30" s="15">
        <v>53000</v>
      </c>
    </row>
    <row r="31" spans="1:5" ht="18.75">
      <c r="A31" s="90" t="s">
        <v>99</v>
      </c>
      <c r="B31" s="48" t="s">
        <v>118</v>
      </c>
      <c r="C31" s="49">
        <f t="shared" si="0"/>
        <v>2083.3333333333335</v>
      </c>
      <c r="D31" s="54">
        <f>C31/C6</f>
        <v>0.36182801301423</v>
      </c>
      <c r="E31" s="50">
        <v>25000</v>
      </c>
    </row>
    <row r="32" spans="1:5" ht="18.75">
      <c r="A32" s="90" t="s">
        <v>100</v>
      </c>
      <c r="B32" s="48" t="s">
        <v>113</v>
      </c>
      <c r="C32" s="49">
        <f t="shared" si="0"/>
        <v>1333.3333333333333</v>
      </c>
      <c r="D32" s="54">
        <f>C32/C6</f>
        <v>0.23156992832910717</v>
      </c>
      <c r="E32" s="50">
        <v>16000</v>
      </c>
    </row>
    <row r="33" spans="1:5" ht="18.75">
      <c r="A33" s="90" t="s">
        <v>101</v>
      </c>
      <c r="B33" s="48" t="s">
        <v>122</v>
      </c>
      <c r="C33" s="49">
        <f t="shared" si="0"/>
        <v>2083.3333333333335</v>
      </c>
      <c r="D33" s="54">
        <f>C33/C6</f>
        <v>0.36182801301423</v>
      </c>
      <c r="E33" s="50">
        <v>25000</v>
      </c>
    </row>
    <row r="34" spans="1:6" ht="18.75">
      <c r="A34" s="90" t="s">
        <v>102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103</v>
      </c>
      <c r="B35" s="1"/>
      <c r="C35" s="49">
        <f t="shared" si="0"/>
        <v>0</v>
      </c>
      <c r="D35" s="54">
        <f>C35/C6</f>
        <v>0</v>
      </c>
      <c r="E35" s="3"/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11750.000000000002</v>
      </c>
      <c r="D41" s="14">
        <f>SUM(D29:D40)</f>
        <v>2.0407099934002573</v>
      </c>
      <c r="E41" s="14">
        <f>SUM(E29:E40)</f>
        <v>141000</v>
      </c>
      <c r="F41" s="102"/>
    </row>
    <row r="42" spans="1:5" ht="18" customHeight="1">
      <c r="A42" s="18"/>
      <c r="B42" s="113"/>
      <c r="C42" s="111"/>
      <c r="D42" s="111"/>
      <c r="E42" s="112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23" t="s">
        <v>119</v>
      </c>
      <c r="C46" s="149"/>
      <c r="D46" s="103">
        <f>D27+D41</f>
        <v>8.998185858024478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1650</v>
      </c>
      <c r="D48" s="105">
        <f>C48/100*88</f>
        <v>1452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50" t="s">
        <v>120</v>
      </c>
      <c r="C50" s="151"/>
      <c r="D50" s="151"/>
      <c r="E50" s="152"/>
    </row>
    <row r="51" spans="1:5" ht="60" customHeight="1">
      <c r="A51" s="96"/>
      <c r="B51" s="153"/>
      <c r="C51" s="154"/>
      <c r="D51" s="154"/>
      <c r="E51" s="155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2019-11-07T03:06:22Z</dcterms:modified>
  <cp:category/>
  <cp:version/>
  <cp:contentType/>
  <cp:contentStatus/>
</cp:coreProperties>
</file>